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0" windowWidth="9720" windowHeight="4755" activeTab="0"/>
  </bookViews>
  <sheets>
    <sheet name="Тарифы на 2018г с НДС " sheetId="1" r:id="rId1"/>
  </sheets>
  <externalReferences>
    <externalReference r:id="rId4"/>
  </externalReferences>
  <definedNames>
    <definedName name="_xlnm._FilterDatabase" localSheetId="0" hidden="1">'Тарифы на 2018г с НДС '!$A$5:$G$125</definedName>
    <definedName name="_xlnm.Print_Titles" localSheetId="0">'Тарифы на 2018г с НДС '!$2:$4</definedName>
  </definedNames>
  <calcPr fullCalcOnLoad="1"/>
</workbook>
</file>

<file path=xl/sharedStrings.xml><?xml version="1.0" encoding="utf-8"?>
<sst xmlns="http://schemas.openxmlformats.org/spreadsheetml/2006/main" count="209" uniqueCount="147">
  <si>
    <t>– ОАО "Молоко"</t>
  </si>
  <si>
    <t>%</t>
  </si>
  <si>
    <t xml:space="preserve">– ЗАО  "Зверохозяйство "Гурьевское" </t>
  </si>
  <si>
    <t>– МУП "Водоканал-Теплосеть"</t>
  </si>
  <si>
    <t>ул.Калинина,29</t>
  </si>
  <si>
    <t>ул. Одесская,3а</t>
  </si>
  <si>
    <t>п.Корнево</t>
  </si>
  <si>
    <t xml:space="preserve">№
 п/п </t>
  </si>
  <si>
    <t>– ООО "Комфорт Сервис"</t>
  </si>
  <si>
    <t>– ООО "Гранит плюс"</t>
  </si>
  <si>
    <t xml:space="preserve">– ООО "Оскерон плюс" </t>
  </si>
  <si>
    <t>– МАОУ СОШ № 46 с УИОП</t>
  </si>
  <si>
    <t>– МУП "Теплота"</t>
  </si>
  <si>
    <t>– ООО институт "ЗАПВОДПРОЕКТ"</t>
  </si>
  <si>
    <t>– МУП "Озерская управляющая компания"</t>
  </si>
  <si>
    <t xml:space="preserve">Название ТСО </t>
  </si>
  <si>
    <t xml:space="preserve"> - по теплоисточнику расположенному в п. Филино</t>
  </si>
  <si>
    <t>с 01.01. по 30.06.</t>
  </si>
  <si>
    <t>с 01.07. по 31.12.</t>
  </si>
  <si>
    <t>2018 год</t>
  </si>
  <si>
    <t>– ООО "Зеленоградские тепловые сети"</t>
  </si>
  <si>
    <t>МО «Приморское городское поселение»</t>
  </si>
  <si>
    <t>МО «Гвардейский городской округ»</t>
  </si>
  <si>
    <t>МО «Гурьевский городской округ»</t>
  </si>
  <si>
    <t>МО «Гусевский городской округ»</t>
  </si>
  <si>
    <t>МО «Зеленоградский городской округ»</t>
  </si>
  <si>
    <t>МО Городской округ «Город Калининград»</t>
  </si>
  <si>
    <t>МО «Краснознаменский городской округ»</t>
  </si>
  <si>
    <t>МО «Ладушкинский городской округ»</t>
  </si>
  <si>
    <t>МО «Мамоновский городской округ»</t>
  </si>
  <si>
    <t>МО «Пригородное сельское поселение»</t>
  </si>
  <si>
    <t>МО «Озёрский городской округ»</t>
  </si>
  <si>
    <t>МО «Пионерский городской округ»</t>
  </si>
  <si>
    <t>МО «Светловский городской округ»</t>
  </si>
  <si>
    <t>МО «Посёлок Донское»</t>
  </si>
  <si>
    <t>МО «Славский городской округ»</t>
  </si>
  <si>
    <t>МО «Советский городской округ»</t>
  </si>
  <si>
    <t>МО «Черняховское городской округ»</t>
  </si>
  <si>
    <t>МО «Янтарный городской округ»</t>
  </si>
  <si>
    <t>–  МУП "Жилищная коммунальная система" г. Багратионовска</t>
  </si>
  <si>
    <t xml:space="preserve">–  АО "33 Судоремонтный завод" </t>
  </si>
  <si>
    <t>–  МУП "Тепловые сети города Балтийска"</t>
  </si>
  <si>
    <t xml:space="preserve">–  МП "Калининградтеплосеть" </t>
  </si>
  <si>
    <t>–  МУП "Нестеров-Транзит"</t>
  </si>
  <si>
    <t>–  МУП "Теплоэнергетика"</t>
  </si>
  <si>
    <t>–  МУП "Полесское"</t>
  </si>
  <si>
    <t xml:space="preserve">–  МУП "Тепловые сети пгт.Железнодорожный"п.Крылово ул.Центральная 36 В </t>
  </si>
  <si>
    <t>–  УМП "Светловская теплосеть"</t>
  </si>
  <si>
    <t>–  ООО "Санаторий Отрадное"</t>
  </si>
  <si>
    <t>–  МУП "Теплоснабжение"</t>
  </si>
  <si>
    <t xml:space="preserve">–  МУП "Теплоэнергетика" </t>
  </si>
  <si>
    <t>–  ООО "ТопБалт"</t>
  </si>
  <si>
    <t>–  ФКУ "Калининградская ПБСТИН" Минздрава РФ</t>
  </si>
  <si>
    <t xml:space="preserve"> –  МУП "ЭО-Янтарный"                                                                     </t>
  </si>
  <si>
    <t>МО «Багратионовский городской округ»</t>
  </si>
  <si>
    <t xml:space="preserve"> МО «Балтийское городское поселение»</t>
  </si>
  <si>
    <t>МО «Правдинский городской  округ»</t>
  </si>
  <si>
    <t>МО  «Город Светлогорск»</t>
  </si>
  <si>
    <t>2017 год</t>
  </si>
  <si>
    <t xml:space="preserve">– МУП "Приморский берег" </t>
  </si>
  <si>
    <t>– МУП ЖКХ"Коммунальник"</t>
  </si>
  <si>
    <t xml:space="preserve"> – ЗАО "Ладушкинское" </t>
  </si>
  <si>
    <t>–  АО "Региональная инвестиционно-энергетическая компания"(РИНЭК), за искл.ул.Шевчука</t>
  </si>
  <si>
    <t xml:space="preserve">                                     - пос.Переславское, п.Колосовка</t>
  </si>
  <si>
    <t xml:space="preserve">                                     - пос.Рыбачий</t>
  </si>
  <si>
    <t>– ФКУ ИК-7 УФСИН России по Калининградской области</t>
  </si>
  <si>
    <t>– ФГБУ "ЦЖКУ" МО РФ   п.Долгоруково</t>
  </si>
  <si>
    <t xml:space="preserve"> - ФГБУ "ЦЖКУ" МО РФ</t>
  </si>
  <si>
    <t>–  ФГБУ "ЦЖКУ" МО РФ  г. Балтийск, п.Рыбачий</t>
  </si>
  <si>
    <t xml:space="preserve"> –  ФГБУ "ЦЖКУ" МО РФ  п.Кремнево</t>
  </si>
  <si>
    <t>–  ФГБУ "ЦЖКУ" МО РФ г.Советск</t>
  </si>
  <si>
    <t xml:space="preserve"> –  МУП "Чистота"</t>
  </si>
  <si>
    <t>МО «Полесский городской округ»</t>
  </si>
  <si>
    <t xml:space="preserve">МО «Неманский городской округ» </t>
  </si>
  <si>
    <t>адресу ул. Пограничная 92</t>
  </si>
  <si>
    <t>от теплоисточника п.Дивное</t>
  </si>
  <si>
    <t xml:space="preserve"> –  ФГБУ "ЦЖКУ" МО РФ </t>
  </si>
  <si>
    <t xml:space="preserve">– ФГБУ "ЦЖКУ" МО РФ п.Невское </t>
  </si>
  <si>
    <t>–  ФГБУ "ЦЖКУ" МО РФ</t>
  </si>
  <si>
    <t xml:space="preserve">– ФГБУ "ЦЖКУ" МО РФ </t>
  </si>
  <si>
    <t xml:space="preserve">–  ФГБУ "ЦЖКУ" МО РФ </t>
  </si>
  <si>
    <t>– МУП "Коммунальщик" (ранее МУП ЖКХ "Зеленоградского района")</t>
  </si>
  <si>
    <t xml:space="preserve"> –  ООО "Универсальное агенство"</t>
  </si>
  <si>
    <t xml:space="preserve">Приказ №
дата принятия </t>
  </si>
  <si>
    <t>86-04т/17 от 14.11.2017</t>
  </si>
  <si>
    <t>91-01т/17 от 23.11.2017</t>
  </si>
  <si>
    <t>91-03т/17 от 23.11.2017</t>
  </si>
  <si>
    <t>102-01т/17 от 05.12.2017</t>
  </si>
  <si>
    <t>102-02т/17 от 05.12.2017</t>
  </si>
  <si>
    <t>п. Долгоруково</t>
  </si>
  <si>
    <t xml:space="preserve">п. Гвардейское </t>
  </si>
  <si>
    <t xml:space="preserve">п. Партизанское </t>
  </si>
  <si>
    <t xml:space="preserve"> - МКУП Полесское ЖЭУ </t>
  </si>
  <si>
    <t>–АО  "Региональная инвестиционно-энергетическая компания" (РИНЭК) п.Знаменск</t>
  </si>
  <si>
    <t>99-01т/17 от 01.12.2017</t>
  </si>
  <si>
    <t xml:space="preserve">–  МП "Советсктеплосети"       </t>
  </si>
  <si>
    <t xml:space="preserve">–  НГ МУП "Теплосеть"      </t>
  </si>
  <si>
    <t xml:space="preserve">–  МУП "Теплосеть" ПГО </t>
  </si>
  <si>
    <t xml:space="preserve"> - ООО "Спецгазавтоматика" </t>
  </si>
  <si>
    <t xml:space="preserve">–  МУП "Светлогорскмежрайводоканал" г.Светлогорск, п.Зори </t>
  </si>
  <si>
    <t xml:space="preserve">–  ФГБУ "ЦЖКУ" МО РФ  г.Черняховск </t>
  </si>
  <si>
    <t>112-01т/17 от 19.12.2017</t>
  </si>
  <si>
    <t xml:space="preserve">        - от теплоисточника в пос.Краснооктябрьское </t>
  </si>
  <si>
    <t xml:space="preserve">                      -   от теплоисточника в пос.Зеленый Бор </t>
  </si>
  <si>
    <t xml:space="preserve">                        - от теплоисточника в пос.Угрюмово-Новое</t>
  </si>
  <si>
    <t xml:space="preserve">                             - от теплоисточника в пос.Пушкарево</t>
  </si>
  <si>
    <t xml:space="preserve"> 64-01т/17 от 11.09.2017</t>
  </si>
  <si>
    <t>112-02т/17 от 19.12.2017</t>
  </si>
  <si>
    <t>82-01т/17  30.10.2017</t>
  </si>
  <si>
    <t>п.Новосёлово</t>
  </si>
  <si>
    <t xml:space="preserve">ФКУ ИК-13 </t>
  </si>
  <si>
    <t xml:space="preserve">– ООО БалтРыбПром </t>
  </si>
  <si>
    <t>112-02т/17от 19.12.2017</t>
  </si>
  <si>
    <t>112-03т/17 от 19.12.2017</t>
  </si>
  <si>
    <t>108-01т/17 от 12.12.2017</t>
  </si>
  <si>
    <t>115-04т/17 от 20.12.2017</t>
  </si>
  <si>
    <t xml:space="preserve">   от теплоисточника, располож. п. Озерки </t>
  </si>
  <si>
    <t>115-02т/17 от 20.12.2017</t>
  </si>
  <si>
    <t>40-01т/17 от 05.06.2017</t>
  </si>
  <si>
    <t>49-01т/17 от 24.07.2017</t>
  </si>
  <si>
    <t>81-01т /17 от 26.10.2017 изм. в №42-01/17 от 19.06.2017</t>
  </si>
  <si>
    <t>86-05т/17 от 14.11.2017</t>
  </si>
  <si>
    <t>86-03т/17 от 14.11.2017  (изм.в№73-02т от 04.10.2017)</t>
  </si>
  <si>
    <t>45-01т/17 от 14.07.2017, 45-02т/17 от 14.07.2017</t>
  </si>
  <si>
    <t>115-01т/17 от 20.12.2017</t>
  </si>
  <si>
    <t>72-02т/17 от 03.10.2017</t>
  </si>
  <si>
    <t>–  МУП "Краснознаменсктеплосеть"</t>
  </si>
  <si>
    <t>108-03т/17 от 12.12.2017</t>
  </si>
  <si>
    <t>108-02т/17 от 12.12.2017</t>
  </si>
  <si>
    <t>115-03т/17 от 20.12.2017</t>
  </si>
  <si>
    <t>Утвержденные ЭОТ на  тепловую энергию, отпускаемую теплоснабжающими организациями КО, на 2018 год для населения, с НДС</t>
  </si>
  <si>
    <t xml:space="preserve"> – ООО "Энергия" </t>
  </si>
  <si>
    <t xml:space="preserve">–  МУП "Коммунальные системы" </t>
  </si>
  <si>
    <t xml:space="preserve"> - от теплоисточника, п. Яснополянка </t>
  </si>
  <si>
    <t>МО "Нестеровский район"</t>
  </si>
  <si>
    <t xml:space="preserve"> - все, за исключением котельной по ул. Цветочной</t>
  </si>
  <si>
    <t>115-05т/17 от 20.12.2017</t>
  </si>
  <si>
    <t xml:space="preserve"> МО «Балтийский муниципальный район»</t>
  </si>
  <si>
    <t>МО "Нестеровское городское поселение"</t>
  </si>
  <si>
    <t>МО "Светлогорский район"</t>
  </si>
  <si>
    <t xml:space="preserve">– МКП "Водоканал Донское"                    - по теплоисточнику расположенному в п.Донское </t>
  </si>
  <si>
    <t xml:space="preserve">рост </t>
  </si>
  <si>
    <t xml:space="preserve">–  ФГБУ "ЦЖКУ" МО РФ в/г 67А </t>
  </si>
  <si>
    <t xml:space="preserve"> - ООО "НР-Теплосеть" </t>
  </si>
  <si>
    <t xml:space="preserve"> - ООО "ЖКХ-Сервис" </t>
  </si>
  <si>
    <t xml:space="preserve"> - МП "ЖКХ"</t>
  </si>
  <si>
    <t xml:space="preserve">ООО "Газовая тепловая компания"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</si>
</sst>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"/>
    <numFmt numFmtId="192" formatCode="0.0000000"/>
    <numFmt numFmtId="193" formatCode="0.0%"/>
    <numFmt numFmtId="194" formatCode="[$-FC19]d\ mmmm\ yyyy\ &quot;г.&quot;"/>
    <numFmt numFmtId="195" formatCode="_-* #,##0.0_р_._-;\-* #,##0.0_р_._-;_-* &quot;-&quot;??_р_._-;_-@_-"/>
    <numFmt numFmtId="196" formatCode="#,##0.00\ &quot;₽&quot;"/>
    <numFmt numFmtId="197" formatCode="mmm/yyyy"/>
    <numFmt numFmtId="198" formatCode="#,##0.0"/>
  </numFmts>
  <fonts count="5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color indexed="4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40"/>
      <name val="Times New Roman"/>
      <family val="1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B0F0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/>
    </xf>
    <xf numFmtId="180" fontId="11" fillId="0" borderId="0" xfId="0" applyNumberFormat="1" applyFont="1" applyFill="1" applyAlignment="1">
      <alignment horizontal="center" vertical="center"/>
    </xf>
    <xf numFmtId="180" fontId="13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4" fillId="4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19" borderId="11" xfId="0" applyFont="1" applyFill="1" applyBorder="1" applyAlignment="1" applyProtection="1">
      <alignment horizontal="center" vertical="center" wrapText="1"/>
      <protection/>
    </xf>
    <xf numFmtId="18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180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180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vertical="center"/>
      <protection/>
    </xf>
    <xf numFmtId="180" fontId="55" fillId="36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vertical="center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4" fontId="55" fillId="36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right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left" vertical="center"/>
      <protection/>
    </xf>
    <xf numFmtId="0" fontId="10" fillId="36" borderId="10" xfId="0" applyFont="1" applyFill="1" applyBorder="1" applyAlignment="1" applyProtection="1">
      <alignment horizontal="left" vertical="center"/>
      <protection/>
    </xf>
    <xf numFmtId="4" fontId="10" fillId="0" borderId="13" xfId="0" applyNumberFormat="1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55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 applyProtection="1">
      <alignment horizontal="right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19" borderId="13" xfId="0" applyFont="1" applyFill="1" applyBorder="1" applyAlignment="1" applyProtection="1">
      <alignment horizontal="center" vertical="center"/>
      <protection/>
    </xf>
    <xf numFmtId="0" fontId="10" fillId="19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lkina\&#1076;&#1086;&#1082;&#1091;&#1084;&#1077;&#1085;&#1090;&#1099;\&#1044;&#1086;&#1082;&#1091;&#1084;&#1077;&#1085;&#1090;&#1099;\&#1044;&#1083;&#1103;%20&#1045;&#1083;&#1077;&#1085;&#1099;%20&#1042;&#1080;&#1082;&#1090;&#1086;&#1088;&#1086;&#1074;&#1085;&#1099;\&#1055;&#1077;&#1088;&#1077;&#1095;&#1077;&#1085;&#1100;%20&#1058;&#1043;&#1054;%20&#1060;&#1043;&#1041;&#1059;%20&#1062;&#1046;&#1050;&#1059;%20&#1087;&#1086;%20&#1052;&#1054;%20&#1056;&#1060;%20&#1085;&#1072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баланс"/>
      <sheetName val="Лист1"/>
    </sheetNames>
    <sheetDataSet>
      <sheetData sheetId="0">
        <row r="33">
          <cell r="E33">
            <v>1930.3229000000001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G126"/>
  <sheetViews>
    <sheetView tabSelected="1" zoomScale="82" zoomScaleNormal="82" zoomScalePageLayoutView="0" workbookViewId="0" topLeftCell="A1">
      <pane xSplit="2" ySplit="4" topLeftCell="D5" activePane="bottomRight" state="frozen"/>
      <selection pane="topLeft" activeCell="A1" sqref="A1"/>
      <selection pane="topRight" activeCell="Y1" sqref="Y1"/>
      <selection pane="bottomLeft" activeCell="A8" sqref="A8"/>
      <selection pane="bottomRight" activeCell="D5" sqref="D5"/>
    </sheetView>
  </sheetViews>
  <sheetFormatPr defaultColWidth="9.140625" defaultRowHeight="12.75" outlineLevelCol="1"/>
  <cols>
    <col min="1" max="1" width="6.57421875" style="13" customWidth="1"/>
    <col min="2" max="2" width="82.28125" style="3" customWidth="1"/>
    <col min="3" max="3" width="17.140625" style="16" hidden="1" customWidth="1" outlineLevel="1"/>
    <col min="4" max="4" width="16.57421875" style="7" customWidth="1" collapsed="1"/>
    <col min="5" max="5" width="17.421875" style="16" customWidth="1"/>
    <col min="6" max="6" width="14.140625" style="17" customWidth="1"/>
    <col min="7" max="7" width="22.7109375" style="8" customWidth="1"/>
    <col min="8" max="16384" width="9.140625" style="1" customWidth="1"/>
  </cols>
  <sheetData>
    <row r="1" spans="1:7" ht="12.75" customHeight="1">
      <c r="A1" s="63"/>
      <c r="B1" s="64"/>
      <c r="C1" s="64"/>
      <c r="D1" s="64"/>
      <c r="E1" s="64"/>
      <c r="F1" s="64"/>
      <c r="G1" s="64"/>
    </row>
    <row r="2" spans="1:7" ht="40.5" customHeight="1">
      <c r="A2" s="65" t="s">
        <v>130</v>
      </c>
      <c r="B2" s="66"/>
      <c r="C2" s="66"/>
      <c r="D2" s="66"/>
      <c r="E2" s="66"/>
      <c r="F2" s="66"/>
      <c r="G2" s="66"/>
    </row>
    <row r="3" spans="1:7" ht="70.5" customHeight="1">
      <c r="A3" s="24" t="s">
        <v>7</v>
      </c>
      <c r="B3" s="25" t="s">
        <v>15</v>
      </c>
      <c r="C3" s="26" t="s">
        <v>58</v>
      </c>
      <c r="D3" s="69" t="s">
        <v>19</v>
      </c>
      <c r="E3" s="70"/>
      <c r="F3" s="27" t="s">
        <v>141</v>
      </c>
      <c r="G3" s="67" t="s">
        <v>83</v>
      </c>
    </row>
    <row r="4" spans="1:7" ht="32.25" customHeight="1">
      <c r="A4" s="25"/>
      <c r="B4" s="29"/>
      <c r="C4" s="30" t="s">
        <v>18</v>
      </c>
      <c r="D4" s="31" t="s">
        <v>17</v>
      </c>
      <c r="E4" s="30" t="s">
        <v>18</v>
      </c>
      <c r="F4" s="32" t="s">
        <v>1</v>
      </c>
      <c r="G4" s="68"/>
    </row>
    <row r="5" spans="1:7" s="9" customFormat="1" ht="15" customHeight="1">
      <c r="A5" s="25">
        <v>1</v>
      </c>
      <c r="B5" s="25">
        <f aca="true" t="shared" si="0" ref="B5:G5">A5+1</f>
        <v>2</v>
      </c>
      <c r="C5" s="25">
        <f t="shared" si="0"/>
        <v>3</v>
      </c>
      <c r="D5" s="25">
        <f t="shared" si="0"/>
        <v>4</v>
      </c>
      <c r="E5" s="25">
        <f t="shared" si="0"/>
        <v>5</v>
      </c>
      <c r="F5" s="25">
        <f t="shared" si="0"/>
        <v>6</v>
      </c>
      <c r="G5" s="25">
        <f t="shared" si="0"/>
        <v>7</v>
      </c>
    </row>
    <row r="6" spans="1:7" s="2" customFormat="1" ht="22.5" customHeight="1">
      <c r="A6" s="33"/>
      <c r="B6" s="34" t="s">
        <v>54</v>
      </c>
      <c r="C6" s="35"/>
      <c r="D6" s="35"/>
      <c r="E6" s="35"/>
      <c r="F6" s="35"/>
      <c r="G6" s="35"/>
    </row>
    <row r="7" spans="1:7" s="5" customFormat="1" ht="24.75" customHeight="1">
      <c r="A7" s="36">
        <v>1</v>
      </c>
      <c r="B7" s="37" t="s">
        <v>39</v>
      </c>
      <c r="C7" s="38">
        <v>2707</v>
      </c>
      <c r="D7" s="38">
        <f aca="true" t="shared" si="1" ref="D7:D12">C7</f>
        <v>2707</v>
      </c>
      <c r="E7" s="38">
        <v>3410</v>
      </c>
      <c r="F7" s="38">
        <f aca="true" t="shared" si="2" ref="F7:F18">E7/D7*100</f>
        <v>125.9697081640192</v>
      </c>
      <c r="G7" s="61" t="s">
        <v>112</v>
      </c>
    </row>
    <row r="8" spans="1:7" s="5" customFormat="1" ht="24.75" customHeight="1">
      <c r="A8" s="36"/>
      <c r="B8" s="40" t="s">
        <v>74</v>
      </c>
      <c r="C8" s="38">
        <v>2290</v>
      </c>
      <c r="D8" s="38">
        <f t="shared" si="1"/>
        <v>2290</v>
      </c>
      <c r="E8" s="38">
        <v>3265</v>
      </c>
      <c r="F8" s="38">
        <f t="shared" si="2"/>
        <v>142.5764192139738</v>
      </c>
      <c r="G8" s="62"/>
    </row>
    <row r="9" spans="1:67" s="19" customFormat="1" ht="24.75" customHeight="1">
      <c r="A9" s="36">
        <f>A7+1</f>
        <v>2</v>
      </c>
      <c r="B9" s="41" t="s">
        <v>66</v>
      </c>
      <c r="C9" s="42">
        <f>1750.56*1.18</f>
        <v>2065.6607999999997</v>
      </c>
      <c r="D9" s="42">
        <f t="shared" si="1"/>
        <v>2065.6607999999997</v>
      </c>
      <c r="E9" s="42">
        <f>1818.85*1.18</f>
        <v>2146.243</v>
      </c>
      <c r="F9" s="42">
        <f t="shared" si="2"/>
        <v>103.9010373823234</v>
      </c>
      <c r="G9" s="43" t="s">
        <v>118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</row>
    <row r="10" spans="1:67" s="19" customFormat="1" ht="24.75" customHeight="1">
      <c r="A10" s="36"/>
      <c r="B10" s="41" t="s">
        <v>77</v>
      </c>
      <c r="C10" s="42">
        <f>1388.42*1.18</f>
        <v>1638.3356</v>
      </c>
      <c r="D10" s="42">
        <f t="shared" si="1"/>
        <v>1638.3356</v>
      </c>
      <c r="E10" s="42">
        <f>1435.63*1.18</f>
        <v>1694.0434</v>
      </c>
      <c r="F10" s="42">
        <f t="shared" si="2"/>
        <v>103.40026793045331</v>
      </c>
      <c r="G10" s="43" t="s">
        <v>118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7" s="5" customFormat="1" ht="24.75" customHeight="1">
      <c r="A11" s="36">
        <f>A9+1</f>
        <v>3</v>
      </c>
      <c r="B11" s="41" t="s">
        <v>10</v>
      </c>
      <c r="C11" s="38">
        <v>2394</v>
      </c>
      <c r="D11" s="38">
        <f t="shared" si="1"/>
        <v>2394</v>
      </c>
      <c r="E11" s="38">
        <v>2475</v>
      </c>
      <c r="F11" s="38">
        <f t="shared" si="2"/>
        <v>103.38345864661653</v>
      </c>
      <c r="G11" s="25" t="s">
        <v>87</v>
      </c>
    </row>
    <row r="12" spans="1:7" s="5" customFormat="1" ht="24.75" customHeight="1">
      <c r="A12" s="36">
        <f>A11+1</f>
        <v>4</v>
      </c>
      <c r="B12" s="41" t="s">
        <v>3</v>
      </c>
      <c r="C12" s="38">
        <v>2466</v>
      </c>
      <c r="D12" s="38">
        <f t="shared" si="1"/>
        <v>2466</v>
      </c>
      <c r="E12" s="38">
        <v>3207</v>
      </c>
      <c r="F12" s="38">
        <f t="shared" si="2"/>
        <v>130.04866180048663</v>
      </c>
      <c r="G12" s="25" t="s">
        <v>107</v>
      </c>
    </row>
    <row r="13" spans="1:7" s="5" customFormat="1" ht="24.75" customHeight="1">
      <c r="A13" s="36"/>
      <c r="B13" s="44" t="s">
        <v>6</v>
      </c>
      <c r="C13" s="38">
        <v>2270</v>
      </c>
      <c r="D13" s="38">
        <v>2270</v>
      </c>
      <c r="E13" s="38">
        <v>2947</v>
      </c>
      <c r="F13" s="38">
        <f t="shared" si="2"/>
        <v>129.8237885462555</v>
      </c>
      <c r="G13" s="39"/>
    </row>
    <row r="14" spans="1:7" s="5" customFormat="1" ht="24.75" customHeight="1">
      <c r="A14" s="36"/>
      <c r="B14" s="44" t="s">
        <v>89</v>
      </c>
      <c r="C14" s="38">
        <f>D14</f>
        <v>2302</v>
      </c>
      <c r="D14" s="38">
        <f>2302</f>
        <v>2302</v>
      </c>
      <c r="E14" s="38">
        <v>2885</v>
      </c>
      <c r="F14" s="38">
        <f t="shared" si="2"/>
        <v>125.32580364900087</v>
      </c>
      <c r="G14" s="39"/>
    </row>
    <row r="15" spans="1:7" s="5" customFormat="1" ht="24.75" customHeight="1">
      <c r="A15" s="36"/>
      <c r="B15" s="44" t="s">
        <v>90</v>
      </c>
      <c r="C15" s="38">
        <f>D15</f>
        <v>2828</v>
      </c>
      <c r="D15" s="38">
        <v>2828</v>
      </c>
      <c r="E15" s="38">
        <v>3442</v>
      </c>
      <c r="F15" s="38">
        <f t="shared" si="2"/>
        <v>121.71145685997172</v>
      </c>
      <c r="G15" s="39"/>
    </row>
    <row r="16" spans="1:7" s="5" customFormat="1" ht="24.75" customHeight="1">
      <c r="A16" s="36"/>
      <c r="B16" s="44" t="s">
        <v>91</v>
      </c>
      <c r="C16" s="38">
        <f>D16</f>
        <v>2394</v>
      </c>
      <c r="D16" s="38">
        <v>2394</v>
      </c>
      <c r="E16" s="38">
        <v>3219</v>
      </c>
      <c r="F16" s="38">
        <f t="shared" si="2"/>
        <v>134.4611528822055</v>
      </c>
      <c r="G16" s="39"/>
    </row>
    <row r="17" spans="1:7" s="5" customFormat="1" ht="24.75" customHeight="1" hidden="1">
      <c r="A17" s="36"/>
      <c r="B17" s="44" t="s">
        <v>109</v>
      </c>
      <c r="C17" s="38">
        <f>D17</f>
        <v>2812</v>
      </c>
      <c r="D17" s="38">
        <v>2812</v>
      </c>
      <c r="E17" s="38">
        <v>3457</v>
      </c>
      <c r="F17" s="38">
        <f t="shared" si="2"/>
        <v>122.93741109530583</v>
      </c>
      <c r="G17" s="39"/>
    </row>
    <row r="18" spans="1:7" s="5" customFormat="1" ht="24.75" customHeight="1" hidden="1">
      <c r="A18" s="36"/>
      <c r="B18" s="44" t="s">
        <v>110</v>
      </c>
      <c r="C18" s="38">
        <f>D18</f>
        <v>2706</v>
      </c>
      <c r="D18" s="38">
        <v>2706</v>
      </c>
      <c r="E18" s="38">
        <v>3230</v>
      </c>
      <c r="F18" s="38">
        <f t="shared" si="2"/>
        <v>119.36437546193643</v>
      </c>
      <c r="G18" s="39"/>
    </row>
    <row r="19" spans="1:7" s="5" customFormat="1" ht="24.75" customHeight="1">
      <c r="A19" s="36"/>
      <c r="B19" s="34" t="s">
        <v>137</v>
      </c>
      <c r="C19" s="34"/>
      <c r="D19" s="34"/>
      <c r="E19" s="34"/>
      <c r="F19" s="34"/>
      <c r="G19" s="34"/>
    </row>
    <row r="20" spans="1:7" s="5" customFormat="1" ht="24.75" customHeight="1">
      <c r="A20" s="36"/>
      <c r="B20" s="34" t="s">
        <v>55</v>
      </c>
      <c r="C20" s="45"/>
      <c r="D20" s="45"/>
      <c r="E20" s="45"/>
      <c r="F20" s="45"/>
      <c r="G20" s="35"/>
    </row>
    <row r="21" spans="1:7" s="5" customFormat="1" ht="24.75" customHeight="1">
      <c r="A21" s="36">
        <v>5</v>
      </c>
      <c r="B21" s="41" t="s">
        <v>40</v>
      </c>
      <c r="C21" s="38">
        <f>2865*1.18</f>
        <v>3380.7</v>
      </c>
      <c r="D21" s="38">
        <v>3380.7</v>
      </c>
      <c r="E21" s="38">
        <f>D21</f>
        <v>3380.7</v>
      </c>
      <c r="F21" s="38">
        <f aca="true" t="shared" si="3" ref="F21:F27">E21/D21*100</f>
        <v>100</v>
      </c>
      <c r="G21" s="25" t="s">
        <v>86</v>
      </c>
    </row>
    <row r="22" spans="1:7" s="5" customFormat="1" ht="24.75" customHeight="1">
      <c r="A22" s="36">
        <f>A21+1</f>
        <v>6</v>
      </c>
      <c r="B22" s="41" t="s">
        <v>41</v>
      </c>
      <c r="C22" s="38">
        <f>3053.81*1.18</f>
        <v>3603.4957999999997</v>
      </c>
      <c r="D22" s="38">
        <f>C22</f>
        <v>3603.4957999999997</v>
      </c>
      <c r="E22" s="38">
        <f>3369*1.18</f>
        <v>3975.4199999999996</v>
      </c>
      <c r="F22" s="42">
        <f t="shared" si="3"/>
        <v>110.32120531401756</v>
      </c>
      <c r="G22" s="25" t="s">
        <v>107</v>
      </c>
    </row>
    <row r="23" spans="1:7" s="5" customFormat="1" ht="24.75" customHeight="1">
      <c r="A23" s="36"/>
      <c r="B23" s="46" t="s">
        <v>75</v>
      </c>
      <c r="C23" s="38">
        <f>2543.64*1.18</f>
        <v>3001.4952</v>
      </c>
      <c r="D23" s="42">
        <f>C23</f>
        <v>3001.4952</v>
      </c>
      <c r="E23" s="42">
        <f>3950.68*1.18</f>
        <v>4661.8024</v>
      </c>
      <c r="F23" s="42">
        <f t="shared" si="3"/>
        <v>155.31600383702096</v>
      </c>
      <c r="G23" s="25" t="s">
        <v>101</v>
      </c>
    </row>
    <row r="24" spans="1:7" s="18" customFormat="1" ht="24.75" customHeight="1">
      <c r="A24" s="47"/>
      <c r="B24" s="41" t="s">
        <v>68</v>
      </c>
      <c r="C24" s="38">
        <f>2859.13*1.18</f>
        <v>3373.7734</v>
      </c>
      <c r="D24" s="38">
        <f>C24</f>
        <v>3373.7734</v>
      </c>
      <c r="E24" s="38">
        <f>2954.09*1.18</f>
        <v>3485.8262</v>
      </c>
      <c r="F24" s="42">
        <f t="shared" si="3"/>
        <v>103.32129004277523</v>
      </c>
      <c r="G24" s="24" t="s">
        <v>118</v>
      </c>
    </row>
    <row r="25" spans="1:26" s="21" customFormat="1" ht="24.75" customHeight="1">
      <c r="A25" s="47"/>
      <c r="B25" s="48" t="s">
        <v>142</v>
      </c>
      <c r="C25" s="42">
        <f>3997.92*1.18</f>
        <v>4717.5455999999995</v>
      </c>
      <c r="D25" s="42">
        <v>4717.55</v>
      </c>
      <c r="E25" s="42">
        <f>4012.98*1.18</f>
        <v>4735.3164</v>
      </c>
      <c r="F25" s="42">
        <f t="shared" si="3"/>
        <v>100.37660226176722</v>
      </c>
      <c r="G25" s="43" t="s">
        <v>119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22" customFormat="1" ht="24.75" customHeight="1">
      <c r="A26" s="47"/>
      <c r="B26" s="49" t="s">
        <v>79</v>
      </c>
      <c r="C26" s="38">
        <f>1633.72*1.18</f>
        <v>1927.7895999999998</v>
      </c>
      <c r="D26" s="38">
        <f>1927.7896</f>
        <v>1927.7896</v>
      </c>
      <c r="E26" s="38">
        <f>2004.4896</f>
        <v>2004.4896</v>
      </c>
      <c r="F26" s="38">
        <f t="shared" si="3"/>
        <v>103.9786499522562</v>
      </c>
      <c r="G26" s="24" t="s">
        <v>118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22" customFormat="1" ht="24.75" customHeight="1">
      <c r="A27" s="47"/>
      <c r="B27" s="48" t="s">
        <v>79</v>
      </c>
      <c r="C27" s="42">
        <f>1866.85*1.18</f>
        <v>2202.883</v>
      </c>
      <c r="D27" s="42">
        <f>2202.883</f>
        <v>2202.883</v>
      </c>
      <c r="E27" s="42">
        <v>2277.781022</v>
      </c>
      <c r="F27" s="42">
        <f t="shared" si="3"/>
        <v>103.40000000000002</v>
      </c>
      <c r="G27" s="43" t="s">
        <v>118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7" s="5" customFormat="1" ht="24.75" customHeight="1">
      <c r="A28" s="36"/>
      <c r="B28" s="34" t="s">
        <v>21</v>
      </c>
      <c r="C28" s="45"/>
      <c r="D28" s="45"/>
      <c r="E28" s="45"/>
      <c r="F28" s="45"/>
      <c r="G28" s="35"/>
    </row>
    <row r="29" spans="1:7" s="5" customFormat="1" ht="24.75" customHeight="1">
      <c r="A29" s="36">
        <f>A22+1</f>
        <v>7</v>
      </c>
      <c r="B29" s="41" t="s">
        <v>59</v>
      </c>
      <c r="C29" s="38">
        <v>2986</v>
      </c>
      <c r="D29" s="38">
        <f>C29</f>
        <v>2986</v>
      </c>
      <c r="E29" s="38">
        <v>3691.39</v>
      </c>
      <c r="F29" s="38">
        <f>E29/D29*100</f>
        <v>123.62324179504354</v>
      </c>
      <c r="G29" s="25" t="s">
        <v>107</v>
      </c>
    </row>
    <row r="30" spans="1:16" s="21" customFormat="1" ht="24.75" customHeight="1">
      <c r="A30" s="47"/>
      <c r="B30" s="41" t="s">
        <v>79</v>
      </c>
      <c r="C30" s="42">
        <f>1633.72*1.18</f>
        <v>1927.7895999999998</v>
      </c>
      <c r="D30" s="42">
        <v>1927.7895999999998</v>
      </c>
      <c r="E30" s="42">
        <v>2004.4895999999999</v>
      </c>
      <c r="F30" s="42">
        <f>E30/D30*100</f>
        <v>103.9786499522562</v>
      </c>
      <c r="G30" s="36" t="s">
        <v>118</v>
      </c>
      <c r="H30" s="18"/>
      <c r="I30" s="18"/>
      <c r="J30" s="18"/>
      <c r="K30" s="18"/>
      <c r="L30" s="18"/>
      <c r="M30" s="18"/>
      <c r="N30" s="18"/>
      <c r="O30" s="18"/>
      <c r="P30" s="18"/>
    </row>
    <row r="31" spans="1:7" s="5" customFormat="1" ht="24.75" customHeight="1">
      <c r="A31" s="36"/>
      <c r="B31" s="34" t="s">
        <v>22</v>
      </c>
      <c r="C31" s="45"/>
      <c r="D31" s="45"/>
      <c r="E31" s="45"/>
      <c r="F31" s="45"/>
      <c r="G31" s="35"/>
    </row>
    <row r="32" spans="1:7" s="5" customFormat="1" ht="24.75" customHeight="1">
      <c r="A32" s="36">
        <f>A29+1</f>
        <v>8</v>
      </c>
      <c r="B32" s="50" t="s">
        <v>12</v>
      </c>
      <c r="C32" s="38">
        <f>2417*1.18</f>
        <v>2852.06</v>
      </c>
      <c r="D32" s="51">
        <f>2417*1.18</f>
        <v>2852.06</v>
      </c>
      <c r="E32" s="38">
        <f>3215*1.18</f>
        <v>3793.7</v>
      </c>
      <c r="F32" s="38">
        <f>E32/D32*100</f>
        <v>133.01613570541994</v>
      </c>
      <c r="G32" s="25" t="s">
        <v>117</v>
      </c>
    </row>
    <row r="33" spans="1:7" s="5" customFormat="1" ht="30" customHeight="1">
      <c r="A33" s="36"/>
      <c r="B33" s="52" t="s">
        <v>116</v>
      </c>
      <c r="C33" s="38">
        <f>1503*1.18</f>
        <v>1773.54</v>
      </c>
      <c r="D33" s="38">
        <f>1503*1.18</f>
        <v>1773.54</v>
      </c>
      <c r="E33" s="38">
        <f>1572*1.18</f>
        <v>1854.9599999999998</v>
      </c>
      <c r="F33" s="38">
        <f>E33/D33*100</f>
        <v>104.59081836327344</v>
      </c>
      <c r="G33" s="25" t="s">
        <v>115</v>
      </c>
    </row>
    <row r="34" spans="1:7" s="5" customFormat="1" ht="24.75" customHeight="1">
      <c r="A34" s="36">
        <f>A32+1</f>
        <v>9</v>
      </c>
      <c r="B34" s="53" t="s">
        <v>93</v>
      </c>
      <c r="C34" s="38">
        <f>1934*1.18</f>
        <v>2282.12</v>
      </c>
      <c r="D34" s="38">
        <f>1934*1.18</f>
        <v>2282.12</v>
      </c>
      <c r="E34" s="38">
        <f>2011*1.18</f>
        <v>2372.98</v>
      </c>
      <c r="F34" s="42">
        <f>E34/D34*100</f>
        <v>103.98138572905896</v>
      </c>
      <c r="G34" s="25" t="s">
        <v>115</v>
      </c>
    </row>
    <row r="35" spans="1:7" s="5" customFormat="1" ht="24.75" customHeight="1">
      <c r="A35" s="36">
        <f>A34+1</f>
        <v>10</v>
      </c>
      <c r="B35" s="41" t="s">
        <v>65</v>
      </c>
      <c r="C35" s="38">
        <v>4446</v>
      </c>
      <c r="D35" s="38">
        <f>C35</f>
        <v>4446</v>
      </c>
      <c r="E35" s="38">
        <v>4573</v>
      </c>
      <c r="F35" s="38">
        <f>E35/D35*100</f>
        <v>102.85650022492128</v>
      </c>
      <c r="G35" s="25" t="s">
        <v>88</v>
      </c>
    </row>
    <row r="36" spans="1:53" s="21" customFormat="1" ht="24.75" customHeight="1">
      <c r="A36" s="47"/>
      <c r="B36" s="41" t="s">
        <v>80</v>
      </c>
      <c r="C36" s="42">
        <f>2408.84*1.18</f>
        <v>2842.4312</v>
      </c>
      <c r="D36" s="42">
        <f>C36</f>
        <v>2842.4312</v>
      </c>
      <c r="E36" s="42">
        <f>2490.74056*1.18</f>
        <v>2939.0738608</v>
      </c>
      <c r="F36" s="42">
        <f>E36/D36*100</f>
        <v>103.4</v>
      </c>
      <c r="G36" s="43" t="s">
        <v>118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7" s="5" customFormat="1" ht="24.75" customHeight="1">
      <c r="A37" s="36"/>
      <c r="B37" s="54" t="s">
        <v>23</v>
      </c>
      <c r="C37" s="45"/>
      <c r="D37" s="45"/>
      <c r="E37" s="45"/>
      <c r="F37" s="45"/>
      <c r="G37" s="35"/>
    </row>
    <row r="38" spans="1:7" s="14" customFormat="1" ht="24.75" customHeight="1">
      <c r="A38" s="36">
        <f>A35+1</f>
        <v>11</v>
      </c>
      <c r="B38" s="48" t="s">
        <v>60</v>
      </c>
      <c r="C38" s="38">
        <f>2467*1.18</f>
        <v>2911.06</v>
      </c>
      <c r="D38" s="38">
        <f>C38</f>
        <v>2911.06</v>
      </c>
      <c r="E38" s="38">
        <f>2550*1.18</f>
        <v>3009</v>
      </c>
      <c r="F38" s="38">
        <f>E38/D38*100</f>
        <v>103.36441021483584</v>
      </c>
      <c r="G38" s="25" t="s">
        <v>86</v>
      </c>
    </row>
    <row r="39" spans="1:67" s="5" customFormat="1" ht="24.75" customHeight="1">
      <c r="A39" s="36">
        <f>A38+1</f>
        <v>12</v>
      </c>
      <c r="B39" s="41" t="s">
        <v>2</v>
      </c>
      <c r="C39" s="38">
        <v>2411</v>
      </c>
      <c r="D39" s="38">
        <f>C39</f>
        <v>2411</v>
      </c>
      <c r="E39" s="38">
        <v>2493</v>
      </c>
      <c r="F39" s="38">
        <f>E39/D39*100</f>
        <v>103.40107839070924</v>
      </c>
      <c r="G39" s="25" t="s">
        <v>86</v>
      </c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7" s="21" customFormat="1" ht="24.75" customHeight="1">
      <c r="A40" s="47"/>
      <c r="B40" s="41" t="s">
        <v>80</v>
      </c>
      <c r="C40" s="42">
        <f>2408.84*1.18</f>
        <v>2842.4312</v>
      </c>
      <c r="D40" s="42">
        <f>C40</f>
        <v>2842.4312</v>
      </c>
      <c r="E40" s="42">
        <f>2490.74056*1.18</f>
        <v>2939.0738608</v>
      </c>
      <c r="F40" s="42">
        <f>E40/D40*100</f>
        <v>103.4</v>
      </c>
      <c r="G40" s="43" t="s">
        <v>118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s="11" customFormat="1" ht="24.75" customHeight="1">
      <c r="A41" s="36">
        <f>A39+1</f>
        <v>13</v>
      </c>
      <c r="B41" s="41" t="s">
        <v>143</v>
      </c>
      <c r="C41" s="55">
        <f>1891*1.18</f>
        <v>2231.38</v>
      </c>
      <c r="D41" s="56">
        <f>C41</f>
        <v>2231.38</v>
      </c>
      <c r="E41" s="56">
        <f>1928*1.18</f>
        <v>2275.04</v>
      </c>
      <c r="F41" s="42">
        <f>E41/D41*100</f>
        <v>101.95663670015864</v>
      </c>
      <c r="G41" s="43" t="s">
        <v>106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</row>
    <row r="42" spans="1:67" s="5" customFormat="1" ht="24.75" customHeight="1">
      <c r="A42" s="36"/>
      <c r="B42" s="34" t="s">
        <v>24</v>
      </c>
      <c r="C42" s="45"/>
      <c r="D42" s="45"/>
      <c r="E42" s="45"/>
      <c r="F42" s="45"/>
      <c r="G42" s="35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</row>
    <row r="43" spans="1:67" s="5" customFormat="1" ht="24.75" customHeight="1">
      <c r="A43" s="36">
        <f>A41+1</f>
        <v>14</v>
      </c>
      <c r="B43" s="41" t="s">
        <v>9</v>
      </c>
      <c r="C43" s="38">
        <f>2215*1.18</f>
        <v>2613.7</v>
      </c>
      <c r="D43" s="38">
        <f>C43</f>
        <v>2613.7</v>
      </c>
      <c r="E43" s="38">
        <v>3214.32</v>
      </c>
      <c r="F43" s="38">
        <f>E43/D43*100</f>
        <v>122.97968397291197</v>
      </c>
      <c r="G43" s="25" t="s">
        <v>107</v>
      </c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</row>
    <row r="44" spans="1:67" s="11" customFormat="1" ht="24.75" customHeight="1">
      <c r="A44" s="36">
        <f>A43+1</f>
        <v>15</v>
      </c>
      <c r="B44" s="41" t="s">
        <v>144</v>
      </c>
      <c r="C44" s="42">
        <v>2545</v>
      </c>
      <c r="D44" s="42">
        <f>C44</f>
        <v>2545</v>
      </c>
      <c r="E44" s="42">
        <v>2636</v>
      </c>
      <c r="F44" s="42">
        <f>E44/D44*100</f>
        <v>103.57563850687623</v>
      </c>
      <c r="G44" s="43" t="s">
        <v>125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</row>
    <row r="45" spans="1:67" s="5" customFormat="1" ht="24.75" customHeight="1">
      <c r="A45" s="36"/>
      <c r="B45" s="34" t="s">
        <v>25</v>
      </c>
      <c r="C45" s="45"/>
      <c r="D45" s="45"/>
      <c r="E45" s="45"/>
      <c r="F45" s="45"/>
      <c r="G45" s="35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</row>
    <row r="46" spans="1:67" s="5" customFormat="1" ht="24.75" customHeight="1">
      <c r="A46" s="36">
        <f>A44+1</f>
        <v>16</v>
      </c>
      <c r="B46" s="41" t="s">
        <v>20</v>
      </c>
      <c r="C46" s="38">
        <v>1770</v>
      </c>
      <c r="D46" s="38">
        <v>1770</v>
      </c>
      <c r="E46" s="38">
        <v>1825</v>
      </c>
      <c r="F46" s="38">
        <f>E46/D46*100</f>
        <v>103.10734463276836</v>
      </c>
      <c r="G46" s="25" t="s">
        <v>87</v>
      </c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</row>
    <row r="47" spans="1:67" s="5" customFormat="1" ht="30.75" customHeight="1">
      <c r="A47" s="36">
        <f>A46+1</f>
        <v>17</v>
      </c>
      <c r="B47" s="37" t="s">
        <v>81</v>
      </c>
      <c r="C47" s="57"/>
      <c r="D47" s="57"/>
      <c r="E47" s="57"/>
      <c r="F47" s="57"/>
      <c r="G47" s="25" t="s">
        <v>107</v>
      </c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</row>
    <row r="48" spans="1:67" s="5" customFormat="1" ht="24.75" customHeight="1">
      <c r="A48" s="36"/>
      <c r="B48" s="37" t="s">
        <v>63</v>
      </c>
      <c r="C48" s="38">
        <v>2287</v>
      </c>
      <c r="D48" s="38">
        <f>C48</f>
        <v>2287</v>
      </c>
      <c r="E48" s="38">
        <v>3010</v>
      </c>
      <c r="F48" s="38">
        <f>E48/D48*100</f>
        <v>131.61346742457368</v>
      </c>
      <c r="G48" s="58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</row>
    <row r="49" spans="1:67" s="5" customFormat="1" ht="24.75" customHeight="1">
      <c r="A49" s="36"/>
      <c r="B49" s="48" t="s">
        <v>64</v>
      </c>
      <c r="C49" s="38">
        <v>2502.4</v>
      </c>
      <c r="D49" s="38">
        <f>C49</f>
        <v>2502.4</v>
      </c>
      <c r="E49" s="38">
        <v>3237</v>
      </c>
      <c r="F49" s="38">
        <f>E49/D49*100</f>
        <v>129.35581841432224</v>
      </c>
      <c r="G49" s="58"/>
      <c r="BF49" s="14"/>
      <c r="BG49" s="14"/>
      <c r="BH49" s="14"/>
      <c r="BI49" s="14"/>
      <c r="BJ49" s="14"/>
      <c r="BK49" s="14"/>
      <c r="BL49" s="14"/>
      <c r="BM49" s="14"/>
      <c r="BN49" s="14"/>
      <c r="BO49" s="14"/>
    </row>
    <row r="50" spans="1:67" s="21" customFormat="1" ht="24.75" customHeight="1">
      <c r="A50" s="47"/>
      <c r="B50" s="41" t="s">
        <v>79</v>
      </c>
      <c r="C50" s="42">
        <f>1866.85*1.18</f>
        <v>2202.883</v>
      </c>
      <c r="D50" s="42">
        <f>C50</f>
        <v>2202.883</v>
      </c>
      <c r="E50" s="42">
        <f>1930.3229*1.18</f>
        <v>2277.7810219999997</v>
      </c>
      <c r="F50" s="42">
        <f>E50/D50*100</f>
        <v>103.4</v>
      </c>
      <c r="G50" s="36" t="s">
        <v>118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s="5" customFormat="1" ht="24.75" customHeight="1">
      <c r="A51" s="36"/>
      <c r="B51" s="34" t="s">
        <v>26</v>
      </c>
      <c r="C51" s="45"/>
      <c r="D51" s="45"/>
      <c r="E51" s="45"/>
      <c r="F51" s="45"/>
      <c r="G51" s="35"/>
      <c r="BF51" s="14"/>
      <c r="BG51" s="14"/>
      <c r="BH51" s="14"/>
      <c r="BI51" s="14"/>
      <c r="BJ51" s="14"/>
      <c r="BK51" s="14"/>
      <c r="BL51" s="14"/>
      <c r="BM51" s="14"/>
      <c r="BN51" s="14"/>
      <c r="BO51" s="14"/>
    </row>
    <row r="52" spans="1:67" s="5" customFormat="1" ht="24.75" customHeight="1">
      <c r="A52" s="36">
        <f>A47+1</f>
        <v>18</v>
      </c>
      <c r="B52" s="41" t="s">
        <v>42</v>
      </c>
      <c r="C52" s="38">
        <f>1919.1*1.18</f>
        <v>2264.5379999999996</v>
      </c>
      <c r="D52" s="38">
        <f>1919.1*1.18</f>
        <v>2264.5379999999996</v>
      </c>
      <c r="E52" s="38">
        <v>2342.12</v>
      </c>
      <c r="F52" s="38">
        <f aca="true" t="shared" si="4" ref="F52:F59">E52/D52*100</f>
        <v>103.42595266672497</v>
      </c>
      <c r="G52" s="25" t="s">
        <v>124</v>
      </c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</row>
    <row r="53" spans="1:7" s="15" customFormat="1" ht="24.75" customHeight="1">
      <c r="A53" s="36">
        <f aca="true" t="shared" si="5" ref="A53:A58">A52+1</f>
        <v>19</v>
      </c>
      <c r="B53" s="37" t="s">
        <v>8</v>
      </c>
      <c r="C53" s="38">
        <v>1564</v>
      </c>
      <c r="D53" s="38">
        <f>C53</f>
        <v>1564</v>
      </c>
      <c r="E53" s="38">
        <v>1617</v>
      </c>
      <c r="F53" s="38">
        <f t="shared" si="4"/>
        <v>103.38874680306904</v>
      </c>
      <c r="G53" s="24" t="s">
        <v>85</v>
      </c>
    </row>
    <row r="54" spans="1:7" s="5" customFormat="1" ht="24.75" customHeight="1">
      <c r="A54" s="36">
        <f t="shared" si="5"/>
        <v>20</v>
      </c>
      <c r="B54" s="50" t="s">
        <v>13</v>
      </c>
      <c r="C54" s="38">
        <v>1456</v>
      </c>
      <c r="D54" s="38">
        <v>1456</v>
      </c>
      <c r="E54" s="38">
        <v>1506</v>
      </c>
      <c r="F54" s="38">
        <f t="shared" si="4"/>
        <v>103.43406593406594</v>
      </c>
      <c r="G54" s="24" t="s">
        <v>86</v>
      </c>
    </row>
    <row r="55" spans="1:7" s="5" customFormat="1" ht="24.75" customHeight="1">
      <c r="A55" s="36">
        <f t="shared" si="5"/>
        <v>21</v>
      </c>
      <c r="B55" s="37" t="s">
        <v>111</v>
      </c>
      <c r="C55" s="38">
        <v>1067</v>
      </c>
      <c r="D55" s="38">
        <v>1067</v>
      </c>
      <c r="E55" s="38">
        <v>1103</v>
      </c>
      <c r="F55" s="38">
        <f t="shared" si="4"/>
        <v>103.37394564198688</v>
      </c>
      <c r="G55" s="25" t="s">
        <v>88</v>
      </c>
    </row>
    <row r="56" spans="1:7" s="5" customFormat="1" ht="24.75" customHeight="1">
      <c r="A56" s="36">
        <f t="shared" si="5"/>
        <v>22</v>
      </c>
      <c r="B56" s="41" t="s">
        <v>0</v>
      </c>
      <c r="C56" s="38">
        <f>1121*1.18</f>
        <v>1322.78</v>
      </c>
      <c r="D56" s="38">
        <f>1121*1.18</f>
        <v>1322.78</v>
      </c>
      <c r="E56" s="38">
        <f>1188*1.18</f>
        <v>1401.84</v>
      </c>
      <c r="F56" s="38">
        <f t="shared" si="4"/>
        <v>105.97680642283676</v>
      </c>
      <c r="G56" s="25" t="s">
        <v>87</v>
      </c>
    </row>
    <row r="57" spans="1:7" s="5" customFormat="1" ht="24.75" customHeight="1">
      <c r="A57" s="36">
        <f t="shared" si="5"/>
        <v>23</v>
      </c>
      <c r="B57" s="41" t="s">
        <v>11</v>
      </c>
      <c r="C57" s="38">
        <v>1938</v>
      </c>
      <c r="D57" s="38">
        <f>C57</f>
        <v>1938</v>
      </c>
      <c r="E57" s="38">
        <v>2090</v>
      </c>
      <c r="F57" s="38">
        <f t="shared" si="4"/>
        <v>107.84313725490196</v>
      </c>
      <c r="G57" s="25" t="s">
        <v>107</v>
      </c>
    </row>
    <row r="58" spans="1:83" s="10" customFormat="1" ht="24.75" customHeight="1">
      <c r="A58" s="36">
        <f t="shared" si="5"/>
        <v>24</v>
      </c>
      <c r="B58" s="29" t="s">
        <v>131</v>
      </c>
      <c r="C58" s="38">
        <v>1855.42</v>
      </c>
      <c r="D58" s="38">
        <f>C58</f>
        <v>1855.42</v>
      </c>
      <c r="E58" s="38">
        <v>1905.19</v>
      </c>
      <c r="F58" s="38">
        <f t="shared" si="4"/>
        <v>102.68241152946503</v>
      </c>
      <c r="G58" s="24" t="s">
        <v>123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</row>
    <row r="59" spans="1:83" s="21" customFormat="1" ht="24.75" customHeight="1">
      <c r="A59" s="47"/>
      <c r="B59" s="41" t="s">
        <v>79</v>
      </c>
      <c r="C59" s="42">
        <f>1750.56*1.18</f>
        <v>2065.6607999999997</v>
      </c>
      <c r="D59" s="42">
        <f>C59</f>
        <v>2065.6607999999997</v>
      </c>
      <c r="E59" s="42">
        <f>1818.85*1.18</f>
        <v>2146.243</v>
      </c>
      <c r="F59" s="42">
        <f t="shared" si="4"/>
        <v>103.9010373823234</v>
      </c>
      <c r="G59" s="36" t="s">
        <v>118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</row>
    <row r="60" spans="1:7" s="5" customFormat="1" ht="23.25" customHeight="1">
      <c r="A60" s="36"/>
      <c r="B60" s="34" t="s">
        <v>27</v>
      </c>
      <c r="C60" s="45"/>
      <c r="D60" s="45"/>
      <c r="E60" s="45"/>
      <c r="F60" s="45"/>
      <c r="G60" s="35"/>
    </row>
    <row r="61" spans="1:7" s="5" customFormat="1" ht="24.75" customHeight="1">
      <c r="A61" s="36">
        <f>A58+1</f>
        <v>25</v>
      </c>
      <c r="B61" s="48" t="s">
        <v>126</v>
      </c>
      <c r="C61" s="38">
        <v>1426</v>
      </c>
      <c r="D61" s="38">
        <f>C61</f>
        <v>1426</v>
      </c>
      <c r="E61" s="38">
        <v>1497</v>
      </c>
      <c r="F61" s="38">
        <f>E61/D61*100</f>
        <v>104.9789621318373</v>
      </c>
      <c r="G61" s="24" t="s">
        <v>127</v>
      </c>
    </row>
    <row r="62" spans="1:75" s="21" customFormat="1" ht="24.75" customHeight="1">
      <c r="A62" s="47"/>
      <c r="B62" s="37" t="s">
        <v>79</v>
      </c>
      <c r="C62" s="42">
        <f>1633.72*1.18</f>
        <v>1927.7895999999998</v>
      </c>
      <c r="D62" s="42">
        <f>C62</f>
        <v>1927.7895999999998</v>
      </c>
      <c r="E62" s="42">
        <f>1698.72*1.18</f>
        <v>2004.4895999999999</v>
      </c>
      <c r="F62" s="38">
        <f>E62/D62*100</f>
        <v>103.9786499522562</v>
      </c>
      <c r="G62" s="43" t="s">
        <v>118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</row>
    <row r="63" spans="1:7" s="5" customFormat="1" ht="24.75" customHeight="1">
      <c r="A63" s="36"/>
      <c r="B63" s="34" t="s">
        <v>28</v>
      </c>
      <c r="C63" s="45"/>
      <c r="D63" s="45"/>
      <c r="E63" s="45"/>
      <c r="F63" s="45"/>
      <c r="G63" s="35"/>
    </row>
    <row r="64" spans="1:7" s="5" customFormat="1" ht="24.75" customHeight="1">
      <c r="A64" s="36">
        <f>A61+1</f>
        <v>26</v>
      </c>
      <c r="B64" s="48" t="s">
        <v>132</v>
      </c>
      <c r="C64" s="38">
        <v>2208</v>
      </c>
      <c r="D64" s="38">
        <v>2208</v>
      </c>
      <c r="E64" s="38">
        <v>2283</v>
      </c>
      <c r="F64" s="38">
        <f>E64/D64*100</f>
        <v>103.3967391304348</v>
      </c>
      <c r="G64" s="25" t="s">
        <v>121</v>
      </c>
    </row>
    <row r="65" spans="1:7" s="5" customFormat="1" ht="24.75" customHeight="1">
      <c r="A65" s="36">
        <f>A64+1</f>
        <v>27</v>
      </c>
      <c r="B65" s="41" t="s">
        <v>61</v>
      </c>
      <c r="C65" s="38">
        <v>2219</v>
      </c>
      <c r="D65" s="38">
        <f>C65</f>
        <v>2219</v>
      </c>
      <c r="E65" s="38">
        <v>2295</v>
      </c>
      <c r="F65" s="38">
        <f>E65/D65*100</f>
        <v>103.42496620099143</v>
      </c>
      <c r="G65" s="25" t="s">
        <v>87</v>
      </c>
    </row>
    <row r="66" spans="1:7" s="21" customFormat="1" ht="24.75" customHeight="1">
      <c r="A66" s="47"/>
      <c r="B66" s="41" t="s">
        <v>79</v>
      </c>
      <c r="C66" s="42">
        <f>1866.85*1.18</f>
        <v>2202.883</v>
      </c>
      <c r="D66" s="42">
        <f>C66</f>
        <v>2202.883</v>
      </c>
      <c r="E66" s="42">
        <f>'[1]рабочий'!$E$33*1.18</f>
        <v>2277.781022</v>
      </c>
      <c r="F66" s="42">
        <f>E66/D66*100</f>
        <v>103.40000000000002</v>
      </c>
      <c r="G66" s="36" t="s">
        <v>118</v>
      </c>
    </row>
    <row r="67" spans="1:7" s="5" customFormat="1" ht="24.75" customHeight="1">
      <c r="A67" s="36"/>
      <c r="B67" s="34" t="s">
        <v>29</v>
      </c>
      <c r="C67" s="45"/>
      <c r="D67" s="45"/>
      <c r="E67" s="45"/>
      <c r="F67" s="45"/>
      <c r="G67" s="35"/>
    </row>
    <row r="68" spans="1:7" s="5" customFormat="1" ht="24.75" customHeight="1">
      <c r="A68" s="36">
        <f>A65+1</f>
        <v>28</v>
      </c>
      <c r="B68" s="41" t="s">
        <v>71</v>
      </c>
      <c r="C68" s="38">
        <v>3086</v>
      </c>
      <c r="D68" s="38">
        <f>C68</f>
        <v>3086</v>
      </c>
      <c r="E68" s="38">
        <v>3190</v>
      </c>
      <c r="F68" s="38">
        <f>E68/D68*100</f>
        <v>103.3700583279326</v>
      </c>
      <c r="G68" s="25" t="s">
        <v>88</v>
      </c>
    </row>
    <row r="69" spans="1:7" s="5" customFormat="1" ht="24.75" customHeight="1">
      <c r="A69" s="36">
        <f>A68+1</f>
        <v>29</v>
      </c>
      <c r="B69" s="41" t="s">
        <v>82</v>
      </c>
      <c r="C69" s="38">
        <f>2534.14*1.18</f>
        <v>2990.2852</v>
      </c>
      <c r="D69" s="38">
        <f>C69</f>
        <v>2990.2852</v>
      </c>
      <c r="E69" s="38">
        <f>2608.73*1.18</f>
        <v>3078.3014</v>
      </c>
      <c r="F69" s="38">
        <f>E69/D69*100</f>
        <v>102.94340486318829</v>
      </c>
      <c r="G69" s="25" t="s">
        <v>108</v>
      </c>
    </row>
    <row r="70" spans="1:18" s="21" customFormat="1" ht="24.75" customHeight="1">
      <c r="A70" s="47"/>
      <c r="B70" s="41" t="s">
        <v>80</v>
      </c>
      <c r="C70" s="42">
        <f>2408.84*1.18</f>
        <v>2842.4312</v>
      </c>
      <c r="D70" s="42">
        <f>C70</f>
        <v>2842.4312</v>
      </c>
      <c r="E70" s="42">
        <f>2490.74056*1.18</f>
        <v>2939.0738608</v>
      </c>
      <c r="F70" s="42">
        <f>E70/D70*100</f>
        <v>103.4</v>
      </c>
      <c r="G70" s="43" t="s">
        <v>118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7" s="5" customFormat="1" ht="24.75" customHeight="1">
      <c r="A71" s="36"/>
      <c r="B71" s="34" t="s">
        <v>73</v>
      </c>
      <c r="C71" s="45"/>
      <c r="D71" s="45"/>
      <c r="E71" s="45"/>
      <c r="F71" s="45"/>
      <c r="G71" s="35"/>
    </row>
    <row r="72" spans="1:7" s="5" customFormat="1" ht="24.75" customHeight="1">
      <c r="A72" s="36">
        <f>A69+1</f>
        <v>30</v>
      </c>
      <c r="B72" s="41" t="s">
        <v>96</v>
      </c>
      <c r="C72" s="38">
        <f>1739*1.18</f>
        <v>2052.02</v>
      </c>
      <c r="D72" s="38">
        <f>C72</f>
        <v>2052.02</v>
      </c>
      <c r="E72" s="38">
        <v>2254.98</v>
      </c>
      <c r="F72" s="38">
        <f>E72/D72*100</f>
        <v>109.89074180563543</v>
      </c>
      <c r="G72" s="25" t="s">
        <v>107</v>
      </c>
    </row>
    <row r="73" spans="1:7" s="5" customFormat="1" ht="24.75" customHeight="1">
      <c r="A73" s="36"/>
      <c r="B73" s="34" t="s">
        <v>134</v>
      </c>
      <c r="C73" s="34"/>
      <c r="D73" s="34"/>
      <c r="E73" s="34"/>
      <c r="F73" s="34"/>
      <c r="G73" s="34"/>
    </row>
    <row r="74" spans="1:7" s="5" customFormat="1" ht="24.75" customHeight="1">
      <c r="A74" s="36"/>
      <c r="B74" s="34" t="s">
        <v>138</v>
      </c>
      <c r="C74" s="34"/>
      <c r="D74" s="34"/>
      <c r="E74" s="34"/>
      <c r="F74" s="34"/>
      <c r="G74" s="34"/>
    </row>
    <row r="75" spans="1:7" s="5" customFormat="1" ht="24.75" customHeight="1">
      <c r="A75" s="36">
        <f>A72+1</f>
        <v>31</v>
      </c>
      <c r="B75" s="41" t="s">
        <v>43</v>
      </c>
      <c r="C75" s="57"/>
      <c r="D75" s="57"/>
      <c r="E75" s="57"/>
      <c r="F75" s="57"/>
      <c r="G75" s="25" t="s">
        <v>107</v>
      </c>
    </row>
    <row r="76" spans="1:7" s="5" customFormat="1" ht="24.75" customHeight="1">
      <c r="A76" s="36"/>
      <c r="B76" s="46" t="s">
        <v>4</v>
      </c>
      <c r="C76" s="38">
        <v>2349</v>
      </c>
      <c r="D76" s="38">
        <f>C76</f>
        <v>2349</v>
      </c>
      <c r="E76" s="38">
        <v>3335</v>
      </c>
      <c r="F76" s="38">
        <f>E76/D76*100</f>
        <v>141.97530864197532</v>
      </c>
      <c r="G76" s="58"/>
    </row>
    <row r="77" spans="1:7" s="5" customFormat="1" ht="24.75" customHeight="1">
      <c r="A77" s="36"/>
      <c r="B77" s="46" t="s">
        <v>5</v>
      </c>
      <c r="C77" s="38">
        <v>2005</v>
      </c>
      <c r="D77" s="38">
        <f>C77</f>
        <v>2005</v>
      </c>
      <c r="E77" s="38">
        <v>2073</v>
      </c>
      <c r="F77" s="38">
        <f>E77/D77*100</f>
        <v>103.39152119700748</v>
      </c>
      <c r="G77" s="25"/>
    </row>
    <row r="78" spans="1:7" s="5" customFormat="1" ht="24.75" customHeight="1">
      <c r="A78" s="36"/>
      <c r="B78" s="34" t="s">
        <v>30</v>
      </c>
      <c r="C78" s="45"/>
      <c r="D78" s="45"/>
      <c r="E78" s="45"/>
      <c r="F78" s="45"/>
      <c r="G78" s="35"/>
    </row>
    <row r="79" spans="1:7" s="5" customFormat="1" ht="24.75" customHeight="1">
      <c r="A79" s="36">
        <f>A75+1</f>
        <v>32</v>
      </c>
      <c r="B79" s="41" t="s">
        <v>44</v>
      </c>
      <c r="C79" s="38">
        <v>2226</v>
      </c>
      <c r="D79" s="38">
        <f>C79</f>
        <v>2226</v>
      </c>
      <c r="E79" s="38">
        <v>2815</v>
      </c>
      <c r="F79" s="38">
        <f>E79/D79*100</f>
        <v>126.46001796945193</v>
      </c>
      <c r="G79" s="25" t="s">
        <v>107</v>
      </c>
    </row>
    <row r="80" spans="1:7" s="5" customFormat="1" ht="24.75" customHeight="1">
      <c r="A80" s="36"/>
      <c r="B80" s="34" t="s">
        <v>31</v>
      </c>
      <c r="C80" s="45"/>
      <c r="D80" s="45"/>
      <c r="E80" s="45"/>
      <c r="F80" s="45"/>
      <c r="G80" s="35"/>
    </row>
    <row r="81" spans="1:7" s="5" customFormat="1" ht="24.75" customHeight="1">
      <c r="A81" s="36">
        <f>A79+1</f>
        <v>33</v>
      </c>
      <c r="B81" s="41" t="s">
        <v>14</v>
      </c>
      <c r="C81" s="38">
        <v>2937</v>
      </c>
      <c r="D81" s="38">
        <f>C81</f>
        <v>2937</v>
      </c>
      <c r="E81" s="38">
        <v>3705</v>
      </c>
      <c r="F81" s="38">
        <f>E81/D81*100</f>
        <v>126.1491317671093</v>
      </c>
      <c r="G81" s="25" t="s">
        <v>107</v>
      </c>
    </row>
    <row r="82" spans="1:9" s="21" customFormat="1" ht="24.75" customHeight="1">
      <c r="A82" s="47"/>
      <c r="B82" s="41" t="s">
        <v>78</v>
      </c>
      <c r="C82" s="42">
        <f>1633.72*1.18</f>
        <v>1927.7895999999998</v>
      </c>
      <c r="D82" s="42">
        <f>C82</f>
        <v>1927.7895999999998</v>
      </c>
      <c r="E82" s="42">
        <f>1698.72*1.18</f>
        <v>2004.4895999999999</v>
      </c>
      <c r="F82" s="42">
        <f>E82/D82*100</f>
        <v>103.9786499522562</v>
      </c>
      <c r="G82" s="36" t="s">
        <v>118</v>
      </c>
      <c r="H82" s="18"/>
      <c r="I82" s="18"/>
    </row>
    <row r="83" spans="1:7" s="5" customFormat="1" ht="24.75" customHeight="1">
      <c r="A83" s="36"/>
      <c r="B83" s="34" t="s">
        <v>32</v>
      </c>
      <c r="C83" s="45"/>
      <c r="D83" s="45"/>
      <c r="E83" s="45"/>
      <c r="F83" s="45"/>
      <c r="G83" s="35"/>
    </row>
    <row r="84" spans="1:7" s="5" customFormat="1" ht="24.75" customHeight="1" hidden="1">
      <c r="A84" s="36">
        <f>A81+1</f>
        <v>34</v>
      </c>
      <c r="B84" s="50" t="s">
        <v>98</v>
      </c>
      <c r="C84" s="38">
        <v>4101</v>
      </c>
      <c r="D84" s="38">
        <f>C84</f>
        <v>4101</v>
      </c>
      <c r="E84" s="38">
        <f>D84</f>
        <v>4101</v>
      </c>
      <c r="F84" s="38">
        <f>E84/D84*100</f>
        <v>100</v>
      </c>
      <c r="G84" s="25" t="s">
        <v>94</v>
      </c>
    </row>
    <row r="85" spans="1:7" s="5" customFormat="1" ht="24.75" customHeight="1">
      <c r="A85" s="36">
        <f>A84+1</f>
        <v>35</v>
      </c>
      <c r="B85" s="48" t="s">
        <v>97</v>
      </c>
      <c r="C85" s="38">
        <v>1998</v>
      </c>
      <c r="D85" s="38">
        <f>C85</f>
        <v>1998</v>
      </c>
      <c r="E85" s="38">
        <v>2097</v>
      </c>
      <c r="F85" s="38">
        <f>E85/D85*100</f>
        <v>104.95495495495494</v>
      </c>
      <c r="G85" s="25" t="s">
        <v>128</v>
      </c>
    </row>
    <row r="86" spans="1:16" s="21" customFormat="1" ht="24.75" customHeight="1">
      <c r="A86" s="47"/>
      <c r="B86" s="49" t="s">
        <v>67</v>
      </c>
      <c r="C86" s="38">
        <f>1388.42*1.18</f>
        <v>1638.3356</v>
      </c>
      <c r="D86" s="38">
        <f>C86</f>
        <v>1638.3356</v>
      </c>
      <c r="E86" s="38">
        <f>1435.63*1.18</f>
        <v>1694.0434</v>
      </c>
      <c r="F86" s="38">
        <f>E86/D86*100</f>
        <v>103.40026793045331</v>
      </c>
      <c r="G86" s="25" t="s">
        <v>118</v>
      </c>
      <c r="H86" s="18"/>
      <c r="I86" s="18"/>
      <c r="J86" s="18"/>
      <c r="K86" s="18"/>
      <c r="L86" s="18"/>
      <c r="M86" s="18"/>
      <c r="N86" s="18"/>
      <c r="O86" s="18"/>
      <c r="P86" s="18"/>
    </row>
    <row r="87" spans="1:7" s="5" customFormat="1" ht="24.75" customHeight="1">
      <c r="A87" s="36"/>
      <c r="B87" s="34" t="s">
        <v>72</v>
      </c>
      <c r="C87" s="45"/>
      <c r="D87" s="45"/>
      <c r="E87" s="45"/>
      <c r="F87" s="45"/>
      <c r="G87" s="35"/>
    </row>
    <row r="88" spans="1:7" s="5" customFormat="1" ht="24.75" customHeight="1">
      <c r="A88" s="36">
        <f>A85+1</f>
        <v>36</v>
      </c>
      <c r="B88" s="41" t="s">
        <v>45</v>
      </c>
      <c r="C88" s="38">
        <v>2425</v>
      </c>
      <c r="D88" s="38">
        <f>C88</f>
        <v>2425</v>
      </c>
      <c r="E88" s="38">
        <v>3143</v>
      </c>
      <c r="F88" s="38">
        <f>E88/D88*100</f>
        <v>129.60824742268042</v>
      </c>
      <c r="G88" s="25" t="s">
        <v>107</v>
      </c>
    </row>
    <row r="89" spans="1:7" s="5" customFormat="1" ht="24.75" customHeight="1">
      <c r="A89" s="36">
        <f>A88+1</f>
        <v>37</v>
      </c>
      <c r="B89" s="41" t="s">
        <v>62</v>
      </c>
      <c r="C89" s="38">
        <f>2300*1.18</f>
        <v>2714</v>
      </c>
      <c r="D89" s="38">
        <f>2300*1.18</f>
        <v>2714</v>
      </c>
      <c r="E89" s="38">
        <f>2378*1.18</f>
        <v>2806.04</v>
      </c>
      <c r="F89" s="38">
        <f>E89/D89*100</f>
        <v>103.39130434782608</v>
      </c>
      <c r="G89" s="25" t="s">
        <v>114</v>
      </c>
    </row>
    <row r="90" spans="1:7" s="5" customFormat="1" ht="24.75" customHeight="1">
      <c r="A90" s="36">
        <f>A89+1</f>
        <v>38</v>
      </c>
      <c r="B90" s="37" t="s">
        <v>92</v>
      </c>
      <c r="C90" s="38">
        <v>2420</v>
      </c>
      <c r="D90" s="38">
        <v>2420</v>
      </c>
      <c r="E90" s="38">
        <v>2880</v>
      </c>
      <c r="F90" s="38">
        <f>E90/D90*100</f>
        <v>119.00826446280992</v>
      </c>
      <c r="G90" s="25" t="s">
        <v>107</v>
      </c>
    </row>
    <row r="91" spans="1:7" s="5" customFormat="1" ht="24.75" customHeight="1">
      <c r="A91" s="36"/>
      <c r="B91" s="34" t="s">
        <v>56</v>
      </c>
      <c r="C91" s="45"/>
      <c r="D91" s="45"/>
      <c r="E91" s="45"/>
      <c r="F91" s="45"/>
      <c r="G91" s="35"/>
    </row>
    <row r="92" spans="1:7" s="5" customFormat="1" ht="24.75" customHeight="1">
      <c r="A92" s="36">
        <f>A90+1</f>
        <v>39</v>
      </c>
      <c r="B92" s="41" t="s">
        <v>46</v>
      </c>
      <c r="C92" s="38">
        <v>2990</v>
      </c>
      <c r="D92" s="38">
        <v>2990</v>
      </c>
      <c r="E92" s="38">
        <v>3794</v>
      </c>
      <c r="F92" s="38">
        <f>E92/D92*100</f>
        <v>126.88963210702342</v>
      </c>
      <c r="G92" s="25" t="s">
        <v>136</v>
      </c>
    </row>
    <row r="93" spans="1:7" s="5" customFormat="1" ht="24.75" customHeight="1">
      <c r="A93" s="36">
        <f>A92+1</f>
        <v>40</v>
      </c>
      <c r="B93" s="59" t="s">
        <v>145</v>
      </c>
      <c r="C93" s="38">
        <v>2339</v>
      </c>
      <c r="D93" s="38">
        <f>C93</f>
        <v>2339</v>
      </c>
      <c r="E93" s="38">
        <v>2388</v>
      </c>
      <c r="F93" s="38">
        <f>E93/D93*100</f>
        <v>102.09491235570755</v>
      </c>
      <c r="G93" s="28" t="s">
        <v>122</v>
      </c>
    </row>
    <row r="94" spans="1:7" s="5" customFormat="1" ht="24.75" customHeight="1">
      <c r="A94" s="36"/>
      <c r="B94" s="34" t="s">
        <v>33</v>
      </c>
      <c r="C94" s="45"/>
      <c r="D94" s="45"/>
      <c r="E94" s="45"/>
      <c r="F94" s="45"/>
      <c r="G94" s="35"/>
    </row>
    <row r="95" spans="1:7" s="5" customFormat="1" ht="24.75" customHeight="1">
      <c r="A95" s="36">
        <f>A93+1</f>
        <v>41</v>
      </c>
      <c r="B95" s="41" t="s">
        <v>47</v>
      </c>
      <c r="C95" s="38">
        <f>1994*1.18</f>
        <v>2352.92</v>
      </c>
      <c r="D95" s="38">
        <f>1994*1.18</f>
        <v>2352.92</v>
      </c>
      <c r="E95" s="38">
        <f>2043*1.18</f>
        <v>2410.74</v>
      </c>
      <c r="F95" s="38">
        <f>E95/D95*100</f>
        <v>102.45737211634905</v>
      </c>
      <c r="G95" s="25" t="s">
        <v>84</v>
      </c>
    </row>
    <row r="96" spans="1:7" s="21" customFormat="1" ht="24.75" customHeight="1">
      <c r="A96" s="47"/>
      <c r="B96" s="41" t="s">
        <v>69</v>
      </c>
      <c r="C96" s="42">
        <f>1866.85*1.18</f>
        <v>2202.883</v>
      </c>
      <c r="D96" s="42">
        <f>C96</f>
        <v>2202.883</v>
      </c>
      <c r="E96" s="42">
        <f>1930.32*1.18</f>
        <v>2277.7776</v>
      </c>
      <c r="F96" s="42">
        <f>E96/D96*100</f>
        <v>103.39984465811393</v>
      </c>
      <c r="G96" s="43" t="s">
        <v>118</v>
      </c>
    </row>
    <row r="97" spans="1:7" s="21" customFormat="1" ht="24.75" customHeight="1">
      <c r="A97" s="47"/>
      <c r="B97" s="34" t="s">
        <v>139</v>
      </c>
      <c r="C97" s="34"/>
      <c r="D97" s="34"/>
      <c r="E97" s="34"/>
      <c r="F97" s="34"/>
      <c r="G97" s="34"/>
    </row>
    <row r="98" spans="1:7" s="5" customFormat="1" ht="24.75" customHeight="1">
      <c r="A98" s="36"/>
      <c r="B98" s="34" t="s">
        <v>57</v>
      </c>
      <c r="C98" s="45"/>
      <c r="D98" s="45"/>
      <c r="E98" s="45"/>
      <c r="F98" s="45"/>
      <c r="G98" s="35"/>
    </row>
    <row r="99" spans="1:7" s="5" customFormat="1" ht="24.75" customHeight="1">
      <c r="A99" s="36">
        <f>A95+1</f>
        <v>42</v>
      </c>
      <c r="B99" s="37" t="s">
        <v>99</v>
      </c>
      <c r="C99" s="38">
        <f>1839*1.18</f>
        <v>2170.02</v>
      </c>
      <c r="D99" s="38">
        <v>2154</v>
      </c>
      <c r="E99" s="38">
        <v>2154</v>
      </c>
      <c r="F99" s="38">
        <f>E99/D99*100</f>
        <v>100</v>
      </c>
      <c r="G99" s="25" t="s">
        <v>107</v>
      </c>
    </row>
    <row r="100" spans="1:7" s="14" customFormat="1" ht="24.75" customHeight="1">
      <c r="A100" s="36">
        <f>A99+1</f>
        <v>43</v>
      </c>
      <c r="B100" s="48" t="s">
        <v>48</v>
      </c>
      <c r="C100" s="38">
        <f>1409*1.18</f>
        <v>1662.62</v>
      </c>
      <c r="D100" s="38">
        <f>C100</f>
        <v>1662.62</v>
      </c>
      <c r="E100" s="38">
        <f>1457*1.18</f>
        <v>1719.26</v>
      </c>
      <c r="F100" s="38">
        <f>E100/D100*100</f>
        <v>103.40667139815474</v>
      </c>
      <c r="G100" s="25" t="s">
        <v>85</v>
      </c>
    </row>
    <row r="101" spans="1:7" s="21" customFormat="1" ht="24.75" customHeight="1">
      <c r="A101" s="47"/>
      <c r="B101" s="41" t="s">
        <v>76</v>
      </c>
      <c r="C101" s="42">
        <f>1388.42*1.18</f>
        <v>1638.3356</v>
      </c>
      <c r="D101" s="42">
        <f>C101</f>
        <v>1638.3356</v>
      </c>
      <c r="E101" s="42">
        <f>1435.63*1.18</f>
        <v>1694.0434</v>
      </c>
      <c r="F101" s="42">
        <f>E101/D101*100</f>
        <v>103.40026793045331</v>
      </c>
      <c r="G101" s="36" t="s">
        <v>118</v>
      </c>
    </row>
    <row r="102" spans="1:7" s="5" customFormat="1" ht="24.75" customHeight="1">
      <c r="A102" s="36"/>
      <c r="B102" s="34" t="s">
        <v>34</v>
      </c>
      <c r="C102" s="45"/>
      <c r="D102" s="45"/>
      <c r="E102" s="45"/>
      <c r="F102" s="45"/>
      <c r="G102" s="35"/>
    </row>
    <row r="103" spans="1:7" s="5" customFormat="1" ht="24.75" customHeight="1">
      <c r="A103" s="36">
        <f>A100+1</f>
        <v>44</v>
      </c>
      <c r="B103" s="37" t="s">
        <v>140</v>
      </c>
      <c r="C103" s="38">
        <v>1927</v>
      </c>
      <c r="D103" s="38">
        <f>C103</f>
        <v>1927</v>
      </c>
      <c r="E103" s="38">
        <v>1962</v>
      </c>
      <c r="F103" s="38">
        <f>E103/D103*100</f>
        <v>101.81629475869227</v>
      </c>
      <c r="G103" s="24" t="s">
        <v>84</v>
      </c>
    </row>
    <row r="104" spans="1:7" s="5" customFormat="1" ht="24.75" customHeight="1">
      <c r="A104" s="36"/>
      <c r="B104" s="40" t="s">
        <v>16</v>
      </c>
      <c r="C104" s="38">
        <v>2365</v>
      </c>
      <c r="D104" s="38">
        <f>C104</f>
        <v>2365</v>
      </c>
      <c r="E104" s="38">
        <v>2445</v>
      </c>
      <c r="F104" s="38">
        <f>E104/D104*100</f>
        <v>103.38266384778012</v>
      </c>
      <c r="G104" s="24" t="s">
        <v>121</v>
      </c>
    </row>
    <row r="105" spans="1:7" s="21" customFormat="1" ht="24.75" customHeight="1">
      <c r="A105" s="47"/>
      <c r="B105" s="37" t="s">
        <v>76</v>
      </c>
      <c r="C105" s="42">
        <f>1866.85*1.18</f>
        <v>2202.883</v>
      </c>
      <c r="D105" s="42">
        <f>C105</f>
        <v>2202.883</v>
      </c>
      <c r="E105" s="42">
        <f>1930.3229*1.18</f>
        <v>2277.7810219999997</v>
      </c>
      <c r="F105" s="42">
        <f>E105/D105*100</f>
        <v>103.4</v>
      </c>
      <c r="G105" s="43" t="s">
        <v>118</v>
      </c>
    </row>
    <row r="106" spans="1:7" s="5" customFormat="1" ht="24.75" customHeight="1">
      <c r="A106" s="36"/>
      <c r="B106" s="34" t="s">
        <v>35</v>
      </c>
      <c r="C106" s="45"/>
      <c r="D106" s="45"/>
      <c r="E106" s="45"/>
      <c r="F106" s="45"/>
      <c r="G106" s="35"/>
    </row>
    <row r="107" spans="1:7" s="5" customFormat="1" ht="24.75" customHeight="1">
      <c r="A107" s="36">
        <f>A103+1</f>
        <v>45</v>
      </c>
      <c r="B107" s="41" t="s">
        <v>49</v>
      </c>
      <c r="C107" s="38">
        <v>2821</v>
      </c>
      <c r="D107" s="38">
        <f>C107</f>
        <v>2821</v>
      </c>
      <c r="E107" s="38">
        <v>3430</v>
      </c>
      <c r="F107" s="38">
        <f>E107/D107*100</f>
        <v>121.5880893300248</v>
      </c>
      <c r="G107" s="25" t="s">
        <v>107</v>
      </c>
    </row>
    <row r="108" spans="1:7" s="5" customFormat="1" ht="24.75" customHeight="1">
      <c r="A108" s="36"/>
      <c r="B108" s="60" t="s">
        <v>133</v>
      </c>
      <c r="C108" s="38">
        <v>2182</v>
      </c>
      <c r="D108" s="38">
        <f>C108</f>
        <v>2182</v>
      </c>
      <c r="E108" s="38">
        <v>2925</v>
      </c>
      <c r="F108" s="38">
        <f>E108/D108*100</f>
        <v>134.05132905591202</v>
      </c>
      <c r="G108" s="25" t="s">
        <v>113</v>
      </c>
    </row>
    <row r="109" spans="1:7" s="5" customFormat="1" ht="24.75" customHeight="1">
      <c r="A109" s="36"/>
      <c r="B109" s="34" t="s">
        <v>36</v>
      </c>
      <c r="C109" s="45"/>
      <c r="D109" s="45"/>
      <c r="E109" s="45"/>
      <c r="F109" s="45"/>
      <c r="G109" s="35"/>
    </row>
    <row r="110" spans="1:7" s="5" customFormat="1" ht="24.75" customHeight="1">
      <c r="A110" s="36">
        <f>A107+1</f>
        <v>46</v>
      </c>
      <c r="B110" s="41" t="s">
        <v>95</v>
      </c>
      <c r="C110" s="38">
        <f>1477*1.18</f>
        <v>1742.86</v>
      </c>
      <c r="D110" s="51">
        <f>C110</f>
        <v>1742.86</v>
      </c>
      <c r="E110" s="51">
        <f>1825*1.18</f>
        <v>2153.5</v>
      </c>
      <c r="F110" s="38">
        <f>E110/D110*100</f>
        <v>123.56127285037239</v>
      </c>
      <c r="G110" s="25" t="s">
        <v>129</v>
      </c>
    </row>
    <row r="111" spans="1:11" s="21" customFormat="1" ht="24.75" customHeight="1">
      <c r="A111" s="47"/>
      <c r="B111" s="41" t="s">
        <v>70</v>
      </c>
      <c r="C111" s="42">
        <f>1633.72*1.18</f>
        <v>1927.7895999999998</v>
      </c>
      <c r="D111" s="42">
        <f>C111</f>
        <v>1927.7895999999998</v>
      </c>
      <c r="E111" s="42">
        <f>1698.72*1.18</f>
        <v>2004.4895999999999</v>
      </c>
      <c r="F111" s="42">
        <f>E111/D111*100</f>
        <v>103.9786499522562</v>
      </c>
      <c r="G111" s="43" t="s">
        <v>118</v>
      </c>
      <c r="H111" s="18"/>
      <c r="I111" s="18"/>
      <c r="J111" s="18"/>
      <c r="K111" s="18"/>
    </row>
    <row r="112" spans="1:7" s="5" customFormat="1" ht="24.75" customHeight="1">
      <c r="A112" s="36"/>
      <c r="B112" s="34" t="s">
        <v>37</v>
      </c>
      <c r="C112" s="45"/>
      <c r="D112" s="45"/>
      <c r="E112" s="45"/>
      <c r="F112" s="45"/>
      <c r="G112" s="35"/>
    </row>
    <row r="113" spans="1:7" s="5" customFormat="1" ht="24.75" customHeight="1">
      <c r="A113" s="36">
        <f>A110+1</f>
        <v>47</v>
      </c>
      <c r="B113" s="50" t="s">
        <v>50</v>
      </c>
      <c r="C113" s="38"/>
      <c r="D113" s="38"/>
      <c r="E113" s="38"/>
      <c r="F113" s="38"/>
      <c r="G113" s="25"/>
    </row>
    <row r="114" spans="1:7" s="5" customFormat="1" ht="24.75" customHeight="1">
      <c r="A114" s="36"/>
      <c r="B114" s="40" t="s">
        <v>135</v>
      </c>
      <c r="C114" s="38">
        <f>3178*1.18</f>
        <v>3750.04</v>
      </c>
      <c r="D114" s="38">
        <f>C114</f>
        <v>3750.04</v>
      </c>
      <c r="E114" s="38">
        <f>3512*1.18</f>
        <v>4144.16</v>
      </c>
      <c r="F114" s="38">
        <f aca="true" t="shared" si="6" ref="F114:F122">E114/D114*100</f>
        <v>110.509754562618</v>
      </c>
      <c r="G114" s="25" t="s">
        <v>107</v>
      </c>
    </row>
    <row r="115" spans="1:7" s="5" customFormat="1" ht="24.75" customHeight="1">
      <c r="A115" s="36"/>
      <c r="B115" s="40" t="s">
        <v>102</v>
      </c>
      <c r="C115" s="38">
        <f>2200*1.18</f>
        <v>2596</v>
      </c>
      <c r="D115" s="38">
        <f>C115</f>
        <v>2596</v>
      </c>
      <c r="E115" s="38">
        <f>2962*1.18</f>
        <v>3495.16</v>
      </c>
      <c r="F115" s="38">
        <f t="shared" si="6"/>
        <v>134.63636363636363</v>
      </c>
      <c r="G115" s="25" t="s">
        <v>101</v>
      </c>
    </row>
    <row r="116" spans="1:7" s="5" customFormat="1" ht="24.75" customHeight="1">
      <c r="A116" s="36"/>
      <c r="B116" s="40" t="s">
        <v>103</v>
      </c>
      <c r="C116" s="38">
        <f>1820*1.18</f>
        <v>2147.6</v>
      </c>
      <c r="D116" s="38">
        <f>C116</f>
        <v>2147.6</v>
      </c>
      <c r="E116" s="38">
        <f>3194*1.18</f>
        <v>3768.9199999999996</v>
      </c>
      <c r="F116" s="38">
        <f t="shared" si="6"/>
        <v>175.4945054945055</v>
      </c>
      <c r="G116" s="25" t="s">
        <v>101</v>
      </c>
    </row>
    <row r="117" spans="1:7" s="5" customFormat="1" ht="24.75" customHeight="1">
      <c r="A117" s="36"/>
      <c r="B117" s="40" t="s">
        <v>104</v>
      </c>
      <c r="C117" s="38">
        <f>1820*1.18</f>
        <v>2147.6</v>
      </c>
      <c r="D117" s="38">
        <v>2147.6</v>
      </c>
      <c r="E117" s="38">
        <v>3667.44</v>
      </c>
      <c r="F117" s="38">
        <f t="shared" si="6"/>
        <v>170.76923076923077</v>
      </c>
      <c r="G117" s="25" t="s">
        <v>101</v>
      </c>
    </row>
    <row r="118" spans="1:7" s="5" customFormat="1" ht="24.75" customHeight="1">
      <c r="A118" s="36"/>
      <c r="B118" s="40" t="s">
        <v>105</v>
      </c>
      <c r="C118" s="38">
        <f>2298*1.18</f>
        <v>2711.64</v>
      </c>
      <c r="D118" s="38">
        <f>C118</f>
        <v>2711.64</v>
      </c>
      <c r="E118" s="38">
        <f>3259*1.18</f>
        <v>3845.62</v>
      </c>
      <c r="F118" s="38">
        <f t="shared" si="6"/>
        <v>141.8189730200174</v>
      </c>
      <c r="G118" s="25" t="s">
        <v>101</v>
      </c>
    </row>
    <row r="119" spans="1:7" s="5" customFormat="1" ht="24.75" customHeight="1">
      <c r="A119" s="36">
        <f>A113+1</f>
        <v>48</v>
      </c>
      <c r="B119" s="41" t="s">
        <v>51</v>
      </c>
      <c r="C119" s="38">
        <f>2382*1.18</f>
        <v>2810.7599999999998</v>
      </c>
      <c r="D119" s="38">
        <f>C119</f>
        <v>2810.7599999999998</v>
      </c>
      <c r="E119" s="38">
        <f>3792.52</f>
        <v>3792.52</v>
      </c>
      <c r="F119" s="38">
        <f t="shared" si="6"/>
        <v>134.92863140218304</v>
      </c>
      <c r="G119" s="25" t="s">
        <v>107</v>
      </c>
    </row>
    <row r="120" spans="1:7" s="5" customFormat="1" ht="24.75" customHeight="1">
      <c r="A120" s="36">
        <f>A119+1</f>
        <v>49</v>
      </c>
      <c r="B120" s="41" t="s">
        <v>52</v>
      </c>
      <c r="C120" s="38">
        <v>2453</v>
      </c>
      <c r="D120" s="38">
        <v>2453</v>
      </c>
      <c r="E120" s="38">
        <v>2537</v>
      </c>
      <c r="F120" s="38">
        <f t="shared" si="6"/>
        <v>103.42437831227069</v>
      </c>
      <c r="G120" s="43" t="s">
        <v>84</v>
      </c>
    </row>
    <row r="121" spans="1:44" s="21" customFormat="1" ht="24.75" customHeight="1">
      <c r="A121" s="47"/>
      <c r="B121" s="48" t="s">
        <v>100</v>
      </c>
      <c r="C121" s="42">
        <f>2408.84*1.18</f>
        <v>2842.4312</v>
      </c>
      <c r="D121" s="42">
        <v>2842.4312</v>
      </c>
      <c r="E121" s="42">
        <v>2939.0731999999994</v>
      </c>
      <c r="F121" s="38">
        <f t="shared" si="6"/>
        <v>103.39997675229569</v>
      </c>
      <c r="G121" s="36" t="s">
        <v>118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1:7" s="5" customFormat="1" ht="24.75" customHeight="1">
      <c r="A122" s="36">
        <f>A120+1</f>
        <v>50</v>
      </c>
      <c r="B122" s="48" t="s">
        <v>146</v>
      </c>
      <c r="C122" s="38">
        <f>2257*1.18</f>
        <v>2663.2599999999998</v>
      </c>
      <c r="D122" s="38">
        <f>C122</f>
        <v>2663.2599999999998</v>
      </c>
      <c r="E122" s="38">
        <f>2334*1.18</f>
        <v>2754.12</v>
      </c>
      <c r="F122" s="38">
        <f t="shared" si="6"/>
        <v>103.41160832964111</v>
      </c>
      <c r="G122" s="24" t="s">
        <v>120</v>
      </c>
    </row>
    <row r="123" spans="1:7" s="5" customFormat="1" ht="24.75" customHeight="1">
      <c r="A123" s="36"/>
      <c r="B123" s="34" t="s">
        <v>38</v>
      </c>
      <c r="C123" s="45"/>
      <c r="D123" s="45"/>
      <c r="E123" s="45"/>
      <c r="F123" s="45"/>
      <c r="G123" s="35"/>
    </row>
    <row r="124" spans="1:7" s="5" customFormat="1" ht="24.75" customHeight="1">
      <c r="A124" s="36">
        <f>A122+1</f>
        <v>51</v>
      </c>
      <c r="B124" s="41" t="s">
        <v>53</v>
      </c>
      <c r="C124" s="38">
        <v>1730</v>
      </c>
      <c r="D124" s="38">
        <f>C124</f>
        <v>1730</v>
      </c>
      <c r="E124" s="38">
        <v>1789</v>
      </c>
      <c r="F124" s="38">
        <f>E124/D124*100</f>
        <v>103.41040462427746</v>
      </c>
      <c r="G124" s="25" t="s">
        <v>87</v>
      </c>
    </row>
    <row r="125" spans="1:85" s="7" customFormat="1" ht="18.75">
      <c r="A125" s="12"/>
      <c r="B125" s="6"/>
      <c r="C125" s="16"/>
      <c r="E125" s="16"/>
      <c r="F125" s="17"/>
      <c r="G125" s="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1:85" s="7" customFormat="1" ht="18.75">
      <c r="A126" s="13"/>
      <c r="B126" s="4"/>
      <c r="C126" s="16"/>
      <c r="E126" s="16"/>
      <c r="F126" s="17"/>
      <c r="G126" s="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</sheetData>
  <sheetProtection password="C5A1" sheet="1"/>
  <autoFilter ref="A5:G125"/>
  <mergeCells count="5">
    <mergeCell ref="G7:G8"/>
    <mergeCell ref="A1:G1"/>
    <mergeCell ref="A2:G2"/>
    <mergeCell ref="G3:G4"/>
    <mergeCell ref="D3:E3"/>
  </mergeCells>
  <printOptions/>
  <pageMargins left="0.1968503937007874" right="0.1968503937007874" top="0.5511811023622047" bottom="0.1968503937007874" header="0.31496062992125984" footer="0.31496062992125984"/>
  <pageSetup fitToHeight="0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2018-01-12T10:20:36Z</cp:lastPrinted>
  <dcterms:created xsi:type="dcterms:W3CDTF">1996-10-08T23:32:33Z</dcterms:created>
  <dcterms:modified xsi:type="dcterms:W3CDTF">2018-01-15T09:09:09Z</dcterms:modified>
  <cp:category/>
  <cp:version/>
  <cp:contentType/>
  <cp:contentStatus/>
</cp:coreProperties>
</file>